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rigidezze approccio per tipologia di pilastro\direzione y\"/>
    </mc:Choice>
  </mc:AlternateContent>
  <bookViews>
    <workbookView xWindow="0" yWindow="0" windowWidth="9750" windowHeight="2565" activeTab="4"/>
  </bookViews>
  <sheets>
    <sheet name="1" sheetId="5" r:id="rId1"/>
    <sheet name="2" sheetId="9" r:id="rId2"/>
    <sheet name="3" sheetId="6" r:id="rId3"/>
    <sheet name="4" sheetId="7" r:id="rId4"/>
    <sheet name="5" sheetId="8" r:id="rId5"/>
    <sheet name="6" sheetId="10" r:id="rId6"/>
    <sheet name="7" sheetId="11" r:id="rId7"/>
  </sheets>
  <externalReferences>
    <externalReference r:id="rId8"/>
  </externalReferences>
  <calcPr calcId="162913"/>
</workbook>
</file>

<file path=xl/calcChain.xml><?xml version="1.0" encoding="utf-8"?>
<calcChain xmlns="http://schemas.openxmlformats.org/spreadsheetml/2006/main">
  <c r="K14" i="11" l="1"/>
  <c r="K13" i="11"/>
  <c r="H14" i="11"/>
  <c r="H13" i="11"/>
  <c r="H4" i="11"/>
  <c r="H3" i="11"/>
  <c r="K14" i="10"/>
  <c r="K13" i="10"/>
  <c r="H14" i="10"/>
  <c r="H13" i="10"/>
  <c r="H4" i="10"/>
  <c r="H3" i="10"/>
  <c r="K14" i="8"/>
  <c r="K13" i="8"/>
  <c r="H4" i="8"/>
  <c r="H3" i="8"/>
  <c r="H4" i="7"/>
  <c r="H3" i="7"/>
  <c r="H14" i="6"/>
  <c r="H13" i="6"/>
  <c r="H4" i="6"/>
  <c r="H3" i="6"/>
  <c r="H14" i="9"/>
  <c r="H13" i="9"/>
  <c r="H4" i="9"/>
  <c r="H3" i="9"/>
  <c r="K14" i="5"/>
  <c r="K13" i="5"/>
  <c r="H14" i="5"/>
  <c r="H13" i="5"/>
  <c r="H4" i="5"/>
  <c r="H3" i="5"/>
  <c r="H35" i="7" l="1"/>
  <c r="E32" i="7"/>
  <c r="G32" i="7" s="1"/>
  <c r="M32" i="7" s="1"/>
  <c r="O32" i="7" s="1"/>
  <c r="M31" i="7"/>
  <c r="O31" i="7" s="1"/>
  <c r="L31" i="7"/>
  <c r="E31" i="7"/>
  <c r="G31" i="7" s="1"/>
  <c r="M30" i="7"/>
  <c r="O30" i="7" s="1"/>
  <c r="L30" i="7"/>
  <c r="E30" i="7"/>
  <c r="G30" i="7" s="1"/>
  <c r="G28" i="7"/>
  <c r="L28" i="7" s="1"/>
  <c r="O28" i="7" s="1"/>
  <c r="L27" i="7"/>
  <c r="O27" i="7" s="1"/>
  <c r="G27" i="7"/>
  <c r="L26" i="7"/>
  <c r="O26" i="7" s="1"/>
  <c r="G26" i="7"/>
  <c r="C26" i="7"/>
  <c r="C27" i="7" s="1"/>
  <c r="K21" i="7"/>
  <c r="J21" i="7"/>
  <c r="H21" i="7"/>
  <c r="G21" i="7"/>
  <c r="L20" i="7"/>
  <c r="J20" i="7"/>
  <c r="I20" i="7"/>
  <c r="G20" i="7"/>
  <c r="L19" i="7"/>
  <c r="J19" i="7"/>
  <c r="I19" i="7"/>
  <c r="G19" i="7"/>
  <c r="J18" i="7"/>
  <c r="G18" i="7"/>
  <c r="I17" i="7"/>
  <c r="G17" i="7"/>
  <c r="L15" i="7"/>
  <c r="J15" i="7"/>
  <c r="L14" i="7"/>
  <c r="J14" i="7"/>
  <c r="L13" i="7"/>
  <c r="J13" i="7"/>
  <c r="J12" i="7"/>
  <c r="G12" i="7"/>
  <c r="I11" i="7"/>
  <c r="G11" i="7"/>
  <c r="H35" i="11"/>
  <c r="E32" i="11"/>
  <c r="G32" i="11" s="1"/>
  <c r="M32" i="11" s="1"/>
  <c r="O32" i="11" s="1"/>
  <c r="L31" i="11"/>
  <c r="M31" i="11" s="1"/>
  <c r="O31" i="11" s="1"/>
  <c r="E31" i="11"/>
  <c r="G31" i="11" s="1"/>
  <c r="L30" i="11"/>
  <c r="M30" i="11" s="1"/>
  <c r="O30" i="11" s="1"/>
  <c r="E30" i="11"/>
  <c r="G30" i="11" s="1"/>
  <c r="G28" i="11"/>
  <c r="L28" i="11" s="1"/>
  <c r="O28" i="11" s="1"/>
  <c r="L27" i="11"/>
  <c r="O27" i="11" s="1"/>
  <c r="G27" i="11"/>
  <c r="L26" i="11"/>
  <c r="O26" i="11" s="1"/>
  <c r="G26" i="11"/>
  <c r="C26" i="11"/>
  <c r="C27" i="11" s="1"/>
  <c r="H21" i="11"/>
  <c r="K21" i="11" s="1"/>
  <c r="G21" i="11"/>
  <c r="J21" i="11" s="1"/>
  <c r="I20" i="11"/>
  <c r="L20" i="11" s="1"/>
  <c r="G20" i="11"/>
  <c r="J20" i="11" s="1"/>
  <c r="I19" i="11"/>
  <c r="L19" i="11" s="1"/>
  <c r="G19" i="11"/>
  <c r="J19" i="11" s="1"/>
  <c r="J18" i="11"/>
  <c r="G18" i="11"/>
  <c r="I17" i="11"/>
  <c r="G17" i="11"/>
  <c r="L15" i="11"/>
  <c r="J15" i="11"/>
  <c r="L14" i="11"/>
  <c r="J14" i="11"/>
  <c r="L13" i="11"/>
  <c r="J13" i="11"/>
  <c r="J12" i="11"/>
  <c r="G12" i="11"/>
  <c r="I11" i="11"/>
  <c r="G11" i="11"/>
  <c r="H35" i="10"/>
  <c r="G32" i="10"/>
  <c r="M32" i="10" s="1"/>
  <c r="O32" i="10" s="1"/>
  <c r="E32" i="10"/>
  <c r="L31" i="10"/>
  <c r="M31" i="10" s="1"/>
  <c r="O31" i="10" s="1"/>
  <c r="E31" i="10"/>
  <c r="G31" i="10" s="1"/>
  <c r="L30" i="10"/>
  <c r="M30" i="10" s="1"/>
  <c r="O30" i="10" s="1"/>
  <c r="E30" i="10"/>
  <c r="G30" i="10" s="1"/>
  <c r="G28" i="10"/>
  <c r="L28" i="10" s="1"/>
  <c r="O28" i="10" s="1"/>
  <c r="L27" i="10"/>
  <c r="O27" i="10" s="1"/>
  <c r="G27" i="10"/>
  <c r="L26" i="10"/>
  <c r="O26" i="10" s="1"/>
  <c r="G26" i="10"/>
  <c r="C26" i="10"/>
  <c r="C27" i="10" s="1"/>
  <c r="H21" i="10"/>
  <c r="K21" i="10" s="1"/>
  <c r="G21" i="10"/>
  <c r="J21" i="10" s="1"/>
  <c r="I20" i="10"/>
  <c r="L20" i="10" s="1"/>
  <c r="G20" i="10"/>
  <c r="J20" i="10" s="1"/>
  <c r="I19" i="10"/>
  <c r="L19" i="10" s="1"/>
  <c r="G19" i="10"/>
  <c r="J19" i="10" s="1"/>
  <c r="J18" i="10"/>
  <c r="G18" i="10"/>
  <c r="I17" i="10"/>
  <c r="G17" i="10"/>
  <c r="L15" i="10"/>
  <c r="J15" i="10"/>
  <c r="L14" i="10"/>
  <c r="J14" i="10"/>
  <c r="L13" i="10"/>
  <c r="J13" i="10"/>
  <c r="J12" i="10"/>
  <c r="G12" i="10"/>
  <c r="I11" i="10"/>
  <c r="G11" i="10"/>
  <c r="I26" i="11" l="1"/>
  <c r="I27" i="11" s="1"/>
  <c r="Q26" i="11"/>
  <c r="Q27" i="11" s="1"/>
  <c r="I26" i="7"/>
  <c r="I27" i="7" s="1"/>
  <c r="I30" i="11"/>
  <c r="I31" i="11" s="1"/>
  <c r="Q26" i="7"/>
  <c r="Q27" i="7" s="1"/>
  <c r="I30" i="7"/>
  <c r="I31" i="7" s="1"/>
  <c r="Q30" i="7"/>
  <c r="Q31" i="7" s="1"/>
  <c r="Q28" i="7" s="1"/>
  <c r="I26" i="10"/>
  <c r="I27" i="10" s="1"/>
  <c r="Q26" i="10"/>
  <c r="Q27" i="10" s="1"/>
  <c r="I30" i="10"/>
  <c r="I31" i="10" s="1"/>
  <c r="I28" i="10" s="1"/>
  <c r="L2" i="7"/>
  <c r="L2" i="11"/>
  <c r="Q30" i="11"/>
  <c r="Q31" i="11" s="1"/>
  <c r="L2" i="10"/>
  <c r="Q30" i="10"/>
  <c r="Q31" i="10" s="1"/>
  <c r="I28" i="11" l="1"/>
  <c r="Q28" i="10"/>
  <c r="L7" i="10" s="1"/>
  <c r="I28" i="7"/>
  <c r="L7" i="7" s="1"/>
  <c r="Q28" i="11"/>
  <c r="L3" i="11" l="1"/>
  <c r="L5" i="11" s="1"/>
  <c r="L3" i="10"/>
  <c r="L5" i="10" s="1"/>
  <c r="L3" i="7"/>
  <c r="L5" i="7" s="1"/>
  <c r="L7" i="11"/>
  <c r="H35" i="9" l="1"/>
  <c r="E32" i="9"/>
  <c r="G32" i="9" s="1"/>
  <c r="M32" i="9" s="1"/>
  <c r="O32" i="9" s="1"/>
  <c r="M31" i="9"/>
  <c r="O31" i="9" s="1"/>
  <c r="L31" i="9"/>
  <c r="E31" i="9"/>
  <c r="G31" i="9" s="1"/>
  <c r="L30" i="9"/>
  <c r="M30" i="9" s="1"/>
  <c r="O30" i="9" s="1"/>
  <c r="E30" i="9"/>
  <c r="G30" i="9" s="1"/>
  <c r="I30" i="9" s="1"/>
  <c r="G28" i="9"/>
  <c r="L28" i="9" s="1"/>
  <c r="O28" i="9" s="1"/>
  <c r="L27" i="9"/>
  <c r="O27" i="9" s="1"/>
  <c r="G27" i="9"/>
  <c r="L26" i="9"/>
  <c r="O26" i="9" s="1"/>
  <c r="Q26" i="9" s="1"/>
  <c r="Q27" i="9" s="1"/>
  <c r="G26" i="9"/>
  <c r="C26" i="9"/>
  <c r="C27" i="9" s="1"/>
  <c r="H21" i="9"/>
  <c r="K21" i="9" s="1"/>
  <c r="G21" i="9"/>
  <c r="J21" i="9" s="1"/>
  <c r="I20" i="9"/>
  <c r="L20" i="9" s="1"/>
  <c r="G20" i="9"/>
  <c r="J20" i="9" s="1"/>
  <c r="I19" i="9"/>
  <c r="L19" i="9" s="1"/>
  <c r="G19" i="9"/>
  <c r="J19" i="9" s="1"/>
  <c r="J18" i="9"/>
  <c r="G18" i="9"/>
  <c r="I17" i="9"/>
  <c r="G17" i="9"/>
  <c r="L15" i="9"/>
  <c r="J15" i="9"/>
  <c r="L14" i="9"/>
  <c r="J14" i="9"/>
  <c r="L13" i="9"/>
  <c r="J13" i="9"/>
  <c r="J12" i="9"/>
  <c r="G12" i="9"/>
  <c r="I11" i="9"/>
  <c r="G11" i="9"/>
  <c r="H35" i="8"/>
  <c r="E32" i="8"/>
  <c r="G32" i="8" s="1"/>
  <c r="M32" i="8" s="1"/>
  <c r="O32" i="8" s="1"/>
  <c r="L31" i="8"/>
  <c r="M31" i="8" s="1"/>
  <c r="O31" i="8" s="1"/>
  <c r="E31" i="8"/>
  <c r="G31" i="8" s="1"/>
  <c r="L30" i="8"/>
  <c r="M30" i="8" s="1"/>
  <c r="O30" i="8" s="1"/>
  <c r="E30" i="8"/>
  <c r="G30" i="8" s="1"/>
  <c r="G28" i="8"/>
  <c r="L28" i="8" s="1"/>
  <c r="O28" i="8" s="1"/>
  <c r="L27" i="8"/>
  <c r="O27" i="8" s="1"/>
  <c r="G27" i="8"/>
  <c r="L26" i="8"/>
  <c r="O26" i="8" s="1"/>
  <c r="G26" i="8"/>
  <c r="I26" i="8" s="1"/>
  <c r="C26" i="8"/>
  <c r="C27" i="8" s="1"/>
  <c r="H21" i="8"/>
  <c r="K21" i="8" s="1"/>
  <c r="G21" i="8"/>
  <c r="J21" i="8" s="1"/>
  <c r="I20" i="8"/>
  <c r="L20" i="8" s="1"/>
  <c r="G20" i="8"/>
  <c r="J20" i="8" s="1"/>
  <c r="I19" i="8"/>
  <c r="L19" i="8" s="1"/>
  <c r="G19" i="8"/>
  <c r="J19" i="8" s="1"/>
  <c r="J18" i="8"/>
  <c r="G18" i="8"/>
  <c r="I17" i="8"/>
  <c r="G17" i="8"/>
  <c r="L15" i="8"/>
  <c r="J15" i="8"/>
  <c r="L14" i="8"/>
  <c r="J14" i="8"/>
  <c r="L13" i="8"/>
  <c r="J13" i="8"/>
  <c r="J12" i="8"/>
  <c r="G12" i="8"/>
  <c r="I11" i="8"/>
  <c r="G11" i="8"/>
  <c r="H35" i="6"/>
  <c r="E32" i="6"/>
  <c r="G32" i="6" s="1"/>
  <c r="M32" i="6" s="1"/>
  <c r="O32" i="6" s="1"/>
  <c r="M31" i="6"/>
  <c r="O31" i="6" s="1"/>
  <c r="L31" i="6"/>
  <c r="E31" i="6"/>
  <c r="G31" i="6" s="1"/>
  <c r="L30" i="6"/>
  <c r="M30" i="6" s="1"/>
  <c r="O30" i="6" s="1"/>
  <c r="E30" i="6"/>
  <c r="G30" i="6" s="1"/>
  <c r="G28" i="6"/>
  <c r="L28" i="6" s="1"/>
  <c r="O28" i="6" s="1"/>
  <c r="L27" i="6"/>
  <c r="O27" i="6" s="1"/>
  <c r="G27" i="6"/>
  <c r="L26" i="6"/>
  <c r="O26" i="6" s="1"/>
  <c r="G26" i="6"/>
  <c r="C26" i="6"/>
  <c r="C27" i="6" s="1"/>
  <c r="H21" i="6"/>
  <c r="K21" i="6" s="1"/>
  <c r="G21" i="6"/>
  <c r="J21" i="6" s="1"/>
  <c r="I20" i="6"/>
  <c r="L20" i="6" s="1"/>
  <c r="G20" i="6"/>
  <c r="J20" i="6" s="1"/>
  <c r="I19" i="6"/>
  <c r="L19" i="6" s="1"/>
  <c r="G19" i="6"/>
  <c r="J19" i="6" s="1"/>
  <c r="J18" i="6"/>
  <c r="G18" i="6"/>
  <c r="I17" i="6"/>
  <c r="G17" i="6"/>
  <c r="L15" i="6"/>
  <c r="J15" i="6"/>
  <c r="L14" i="6"/>
  <c r="J14" i="6"/>
  <c r="L13" i="6"/>
  <c r="J13" i="6"/>
  <c r="J12" i="6"/>
  <c r="G12" i="6"/>
  <c r="I11" i="6"/>
  <c r="G11" i="6"/>
  <c r="I26" i="6" l="1"/>
  <c r="I27" i="6" s="1"/>
  <c r="Q26" i="6"/>
  <c r="Q27" i="6" s="1"/>
  <c r="I27" i="8"/>
  <c r="I26" i="9"/>
  <c r="I27" i="9" s="1"/>
  <c r="Q26" i="8"/>
  <c r="Q27" i="8" s="1"/>
  <c r="I30" i="8"/>
  <c r="I31" i="8" s="1"/>
  <c r="I30" i="6"/>
  <c r="I31" i="6" s="1"/>
  <c r="I31" i="9"/>
  <c r="Q30" i="9"/>
  <c r="Q31" i="9" s="1"/>
  <c r="Q28" i="9" s="1"/>
  <c r="L2" i="9"/>
  <c r="L2" i="8"/>
  <c r="Q30" i="8"/>
  <c r="Q31" i="8" s="1"/>
  <c r="L2" i="6"/>
  <c r="Q30" i="6"/>
  <c r="Q31" i="6" s="1"/>
  <c r="C26" i="5"/>
  <c r="C27" i="5" s="1"/>
  <c r="I28" i="8" l="1"/>
  <c r="Q28" i="6"/>
  <c r="I28" i="9"/>
  <c r="L7" i="9" s="1"/>
  <c r="Q28" i="8"/>
  <c r="I28" i="6"/>
  <c r="H35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L2" i="5"/>
  <c r="L7" i="8" l="1"/>
  <c r="L3" i="6"/>
  <c r="L5" i="6" s="1"/>
  <c r="L3" i="8"/>
  <c r="L5" i="8" s="1"/>
  <c r="L3" i="9"/>
  <c r="L5" i="9" s="1"/>
  <c r="L7" i="6"/>
  <c r="M31" i="5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<sst xmlns="http://schemas.openxmlformats.org/spreadsheetml/2006/main" count="448" uniqueCount="43">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</sst>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/>
    <xf numFmtId="0" fontId="8" fillId="0" borderId="0" xfId="0" applyFont="1" applyAlignment="1">
      <alignment horizontal="right"/>
    </xf>
    <xf numFmtId="164" fontId="8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11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</cellXfs>
  <cellStyles count="1">
    <cellStyle name="Normale" xfId="0" builtinId="0"/>
  </cellStyles>
  <dxfs count="7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1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2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3076" name="Drop Down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2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3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3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3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3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4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4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4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5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5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5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6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6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7171" name="Drop Down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6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6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mi/Dropbox/PS%202016-17/Emanuele%20Damiano/Previsioni%20sollecitazio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caratt. sollecitazione"/>
      <sheetName val="carichi unitari"/>
      <sheetName val="predimensionamento sezioni"/>
      <sheetName val="Approccio globale semplificato"/>
      <sheetName val="Approccio per tipologia"/>
      <sheetName val="Rigidezze"/>
    </sheetNames>
    <sheetDataSet>
      <sheetData sheetId="0"/>
      <sheetData sheetId="1"/>
      <sheetData sheetId="2"/>
      <sheetData sheetId="3">
        <row r="26">
          <cell r="F26">
            <v>30</v>
          </cell>
          <cell r="G26">
            <v>80</v>
          </cell>
          <cell r="H26">
            <v>30</v>
          </cell>
          <cell r="I26">
            <v>60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2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28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A2:S46"/>
  <sheetViews>
    <sheetView topLeftCell="E1" workbookViewId="0">
      <selection activeCell="H6" sqref="H6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88.176118967779573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sezioni'!$F$26</f>
        <v>30</v>
      </c>
      <c r="I3" s="2" t="s">
        <v>3</v>
      </c>
      <c r="K3" s="12" t="s">
        <v>39</v>
      </c>
      <c r="L3" s="5">
        <f>1/(1+0.5*(I28+Q28+2/3*I28*Q28)/(1+(I28+Q28)/6))</f>
        <v>0.50394275193663807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sezioni'!$G$26</f>
        <v>80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3.8</v>
      </c>
      <c r="I5" s="2" t="s">
        <v>4</v>
      </c>
      <c r="K5" s="15" t="s">
        <v>21</v>
      </c>
      <c r="L5" s="16">
        <f>L2*L3</f>
        <v>44.435716047715225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0.66405873026814644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4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sezioni'!$H$26</f>
        <v>30</v>
      </c>
      <c r="I13" s="1" t="s">
        <v>3</v>
      </c>
      <c r="J13" s="1" t="str">
        <f>IF($B$18=2,G13,"")</f>
        <v>b</v>
      </c>
      <c r="K13" s="21">
        <f>'[1]predimensionamento sezioni'!$H$26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sezioni'!$I$26</f>
        <v>60</v>
      </c>
      <c r="I14" s="1" t="s">
        <v>3</v>
      </c>
      <c r="J14" s="1" t="str">
        <f>IF($B$18=2,G14,"")</f>
        <v>h</v>
      </c>
      <c r="K14" s="21">
        <f>'[1]predimensionamento sezioni'!$I$26</f>
        <v>60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4.25</v>
      </c>
      <c r="I15" s="1" t="s">
        <v>4</v>
      </c>
      <c r="J15" s="1" t="str">
        <f>IF($B$18=2,G15,"")</f>
        <v>Lt</v>
      </c>
      <c r="K15" s="22">
        <v>5.25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>infinitamente rigide (incastro)</v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1280000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106105263.15789475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40023529.411764711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40023529.411764711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4.25</v>
      </c>
      <c r="H28" s="12" t="s">
        <v>17</v>
      </c>
      <c r="I28" s="26">
        <f>IF(B3&lt;3,C27/(I27+I31)*2,0)</f>
        <v>2.9301323484148969</v>
      </c>
      <c r="J28" s="12"/>
      <c r="K28" s="12"/>
      <c r="L28" s="26">
        <f>G28</f>
        <v>4.25</v>
      </c>
      <c r="M28" s="12"/>
      <c r="N28" s="12"/>
      <c r="O28" s="26">
        <f>L28</f>
        <v>4.25</v>
      </c>
      <c r="P28" s="12" t="s">
        <v>18</v>
      </c>
      <c r="Q28" s="26">
        <f>IF(B8&lt;3,C27/(Q27+Q31)*2,0)</f>
        <v>0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30</v>
      </c>
      <c r="H30" s="12" t="s">
        <v>9</v>
      </c>
      <c r="I30" s="12">
        <f>G30*G31^3/12</f>
        <v>540000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60</v>
      </c>
      <c r="F31" s="12"/>
      <c r="G31" s="12">
        <f>E31</f>
        <v>60</v>
      </c>
      <c r="H31" s="12" t="s">
        <v>14</v>
      </c>
      <c r="I31" s="25">
        <f>$C$21*I30/G32/100</f>
        <v>32400000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32400000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5.25</v>
      </c>
      <c r="F32" s="12"/>
      <c r="G32" s="26">
        <f>E32</f>
        <v>5.25</v>
      </c>
      <c r="H32" s="14"/>
      <c r="I32" s="12"/>
      <c r="J32" s="12"/>
      <c r="K32" s="12"/>
      <c r="L32" s="12"/>
      <c r="M32" s="26">
        <f>G32</f>
        <v>5.25</v>
      </c>
      <c r="N32" s="12"/>
      <c r="O32" s="26">
        <f>M32</f>
        <v>5.25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4.75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69" priority="58" stopIfTrue="1">
      <formula>"$F$12=2"</formula>
    </cfRule>
  </conditionalFormatting>
  <conditionalFormatting sqref="K13">
    <cfRule type="expression" dxfId="68" priority="57" stopIfTrue="1">
      <formula>B18&lt;&gt;2</formula>
    </cfRule>
  </conditionalFormatting>
  <conditionalFormatting sqref="K14">
    <cfRule type="expression" dxfId="67" priority="54" stopIfTrue="1">
      <formula>B18&lt;&gt;2</formula>
    </cfRule>
  </conditionalFormatting>
  <conditionalFormatting sqref="K15 K20">
    <cfRule type="expression" dxfId="66" priority="53" stopIfTrue="1">
      <formula>$B$18&lt;&gt;2</formula>
    </cfRule>
  </conditionalFormatting>
  <conditionalFormatting sqref="K19:K20">
    <cfRule type="expression" dxfId="65" priority="49" stopIfTrue="1">
      <formula>$B$13=1</formula>
    </cfRule>
    <cfRule type="expression" dxfId="64" priority="50" stopIfTrue="1">
      <formula>$B$12=1</formula>
    </cfRule>
    <cfRule type="expression" dxfId="63" priority="52" stopIfTrue="1">
      <formula>$B$18&lt;&gt;2</formula>
    </cfRule>
  </conditionalFormatting>
  <conditionalFormatting sqref="J18 H19:H20 K19:K20">
    <cfRule type="expression" dxfId="62" priority="45" stopIfTrue="1">
      <formula>$B$13=1</formula>
    </cfRule>
  </conditionalFormatting>
  <conditionalFormatting sqref="G18 J18 G19:H21 I19:I20 J19:K21 L19:L20">
    <cfRule type="expression" dxfId="61" priority="42">
      <formula>$B$8&gt;2</formula>
    </cfRule>
  </conditionalFormatting>
  <conditionalFormatting sqref="G12 J12 G13:L15">
    <cfRule type="expression" dxfId="6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D1" workbookViewId="0">
      <selection activeCell="H6" sqref="H6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88.176118967779573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sezioni'!$F$26</f>
        <v>30</v>
      </c>
      <c r="I3" s="2" t="s">
        <v>3</v>
      </c>
      <c r="K3" s="12" t="s">
        <v>39</v>
      </c>
      <c r="L3" s="5">
        <f>1/(1+0.5*(I28+Q28+2/3*I28*Q28)/(1+(I28+Q28)/6))</f>
        <v>0.39538984758785739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sezioni'!$G$26</f>
        <v>80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3.8</v>
      </c>
      <c r="I5" s="2" t="s">
        <v>4</v>
      </c>
      <c r="K5" s="15" t="s">
        <v>21</v>
      </c>
      <c r="L5" s="16">
        <f>L2*L3</f>
        <v>34.863942239559144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0.75485823510672201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4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sezioni'!$H$26</f>
        <v>30</v>
      </c>
      <c r="I13" s="1" t="s">
        <v>3</v>
      </c>
      <c r="J13" s="1" t="str">
        <f>IF($B$18=2,G13,"")</f>
        <v/>
      </c>
      <c r="K13" s="21">
        <v>30</v>
      </c>
      <c r="L13" s="1" t="str">
        <f>IF($B$18=2,I13,"")</f>
        <v/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sezioni'!$I$26</f>
        <v>60</v>
      </c>
      <c r="I14" s="1" t="s">
        <v>3</v>
      </c>
      <c r="J14" s="1" t="str">
        <f>IF($B$18=2,G14,"")</f>
        <v/>
      </c>
      <c r="K14" s="21">
        <v>70</v>
      </c>
      <c r="L14" s="1" t="str">
        <f>IF($B$18=2,I14,"")</f>
        <v/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</v>
      </c>
      <c r="I15" s="1" t="s">
        <v>4</v>
      </c>
      <c r="J15" s="1" t="str">
        <f>IF($B$18=2,G15,"")</f>
        <v/>
      </c>
      <c r="K15" s="22">
        <v>3.85</v>
      </c>
      <c r="L15" s="1" t="str">
        <f>IF(B18=2,I15,"")</f>
        <v/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>infinitamente rigide (incastro)</v>
      </c>
      <c r="O17" s="10"/>
      <c r="P17" s="10" t="s">
        <v>23</v>
      </c>
      <c r="Q17" s="10"/>
      <c r="R17" s="10"/>
      <c r="S17" s="10"/>
    </row>
    <row r="18" spans="1:19" x14ac:dyDescent="0.2">
      <c r="B18" s="24">
        <v>1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1280000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106105263.15789475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34020000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34020000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</v>
      </c>
      <c r="H28" s="12" t="s">
        <v>17</v>
      </c>
      <c r="I28" s="26">
        <f>IF(B3&lt;3,C27/(I27+I31)*2,0)</f>
        <v>6.2378167641325541</v>
      </c>
      <c r="J28" s="12"/>
      <c r="K28" s="12"/>
      <c r="L28" s="26">
        <f>G28</f>
        <v>5</v>
      </c>
      <c r="M28" s="12"/>
      <c r="N28" s="12"/>
      <c r="O28" s="26">
        <f>L28</f>
        <v>5</v>
      </c>
      <c r="P28" s="12" t="s">
        <v>18</v>
      </c>
      <c r="Q28" s="26">
        <f>IF(B8&lt;3,C27/(Q27+Q31)*2,0)</f>
        <v>0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0</v>
      </c>
      <c r="F30" s="12" t="s">
        <v>42</v>
      </c>
      <c r="G30" s="12">
        <f>IF($B$3=1,E30*2,E30)</f>
        <v>0</v>
      </c>
      <c r="H30" s="12" t="s">
        <v>9</v>
      </c>
      <c r="I30" s="12">
        <f>G30*G31^3/12</f>
        <v>0</v>
      </c>
      <c r="J30" s="14" t="s">
        <v>8</v>
      </c>
      <c r="K30" s="12"/>
      <c r="L30" s="12">
        <f>IF($B$13=1,K13,K19)</f>
        <v>30</v>
      </c>
      <c r="M30" s="12">
        <f>IF($B$18=1,0,IF($B$18=2,L30,L26))</f>
        <v>0</v>
      </c>
      <c r="N30" s="12" t="s">
        <v>42</v>
      </c>
      <c r="O30" s="12">
        <f>IF(B8=1,M30*2,M30)</f>
        <v>0</v>
      </c>
      <c r="P30" s="12" t="s">
        <v>10</v>
      </c>
      <c r="Q30" s="12">
        <f>O30*O31^3/12</f>
        <v>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0</v>
      </c>
      <c r="F31" s="12"/>
      <c r="G31" s="12">
        <f>E31</f>
        <v>0</v>
      </c>
      <c r="H31" s="12" t="s">
        <v>14</v>
      </c>
      <c r="I31" s="25">
        <f>$C$21*I30/G32/100</f>
        <v>0</v>
      </c>
      <c r="J31" s="14" t="s">
        <v>16</v>
      </c>
      <c r="K31" s="12"/>
      <c r="L31" s="12">
        <f>IF($B$13=1,K14,K20)</f>
        <v>70</v>
      </c>
      <c r="M31" s="12">
        <f>IF($B$18=1,0,IF($B$18=2,L31,L27))</f>
        <v>0</v>
      </c>
      <c r="N31" s="12"/>
      <c r="O31" s="12">
        <f>M31</f>
        <v>0</v>
      </c>
      <c r="P31" s="12" t="s">
        <v>15</v>
      </c>
      <c r="Q31" s="25">
        <f>$C$21*Q30/O32/100</f>
        <v>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5</v>
      </c>
      <c r="F32" s="12"/>
      <c r="G32" s="26">
        <f>E32</f>
        <v>5</v>
      </c>
      <c r="H32" s="14"/>
      <c r="I32" s="12"/>
      <c r="J32" s="12"/>
      <c r="K32" s="12"/>
      <c r="L32" s="12"/>
      <c r="M32" s="26">
        <f>G32</f>
        <v>5</v>
      </c>
      <c r="N32" s="12"/>
      <c r="O32" s="26">
        <f>M32</f>
        <v>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4.4249999999999998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59" priority="10" stopIfTrue="1">
      <formula>"$F$12=2"</formula>
    </cfRule>
  </conditionalFormatting>
  <conditionalFormatting sqref="K13">
    <cfRule type="expression" dxfId="58" priority="9" stopIfTrue="1">
      <formula>B18&lt;&gt;2</formula>
    </cfRule>
  </conditionalFormatting>
  <conditionalFormatting sqref="K14">
    <cfRule type="expression" dxfId="57" priority="8" stopIfTrue="1">
      <formula>B18&lt;&gt;2</formula>
    </cfRule>
  </conditionalFormatting>
  <conditionalFormatting sqref="K15 K20">
    <cfRule type="expression" dxfId="56" priority="7" stopIfTrue="1">
      <formula>$B$18&lt;&gt;2</formula>
    </cfRule>
  </conditionalFormatting>
  <conditionalFormatting sqref="K19:K20">
    <cfRule type="expression" dxfId="55" priority="4" stopIfTrue="1">
      <formula>$B$13=1</formula>
    </cfRule>
    <cfRule type="expression" dxfId="54" priority="5" stopIfTrue="1">
      <formula>$B$12=1</formula>
    </cfRule>
    <cfRule type="expression" dxfId="53" priority="6" stopIfTrue="1">
      <formula>$B$18&lt;&gt;2</formula>
    </cfRule>
  </conditionalFormatting>
  <conditionalFormatting sqref="J18 H19:H20 K19:K20">
    <cfRule type="expression" dxfId="52" priority="3" stopIfTrue="1">
      <formula>$B$13=1</formula>
    </cfRule>
  </conditionalFormatting>
  <conditionalFormatting sqref="G18 J18 G19:H21 I19:I20 J19:K21 L19:L20">
    <cfRule type="expression" dxfId="51" priority="2">
      <formula>$B$8&gt;2</formula>
    </cfRule>
  </conditionalFormatting>
  <conditionalFormatting sqref="G12 J12 G13:L15">
    <cfRule type="expression" dxfId="5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D1" workbookViewId="0">
      <selection activeCell="H6" sqref="H6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12.399766729844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sezioni'!$G$26</f>
        <v>80</v>
      </c>
      <c r="I3" s="2" t="s">
        <v>3</v>
      </c>
      <c r="K3" s="12" t="s">
        <v>39</v>
      </c>
      <c r="L3" s="5">
        <f>1/(1+0.5*(I28+Q28+2/3*I28*Q28)/(1+(I28+Q28)/6))</f>
        <v>0.74137931034482762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sezioni'!$F$26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3.8</v>
      </c>
      <c r="I5" s="2" t="s">
        <v>4</v>
      </c>
      <c r="K5" s="15" t="s">
        <v>21</v>
      </c>
      <c r="L5" s="16">
        <f>L2*L3</f>
        <v>9.1929305066084837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0.55813953488372092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4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sezioni'!$H$26</f>
        <v>30</v>
      </c>
      <c r="I13" s="1" t="s">
        <v>3</v>
      </c>
      <c r="J13" s="1" t="str">
        <f>IF($B$18=2,G13,"")</f>
        <v/>
      </c>
      <c r="K13" s="21">
        <v>30</v>
      </c>
      <c r="L13" s="1" t="str">
        <f>IF($B$18=2,I13,"")</f>
        <v/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sezioni'!$I$26</f>
        <v>60</v>
      </c>
      <c r="I14" s="1" t="s">
        <v>3</v>
      </c>
      <c r="J14" s="1" t="str">
        <f>IF($B$18=2,G14,"")</f>
        <v/>
      </c>
      <c r="K14" s="21">
        <v>70</v>
      </c>
      <c r="L14" s="1" t="str">
        <f>IF($B$18=2,I14,"")</f>
        <v/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4.5</v>
      </c>
      <c r="I15" s="1" t="s">
        <v>4</v>
      </c>
      <c r="J15" s="1" t="str">
        <f>IF($B$18=2,G15,"")</f>
        <v/>
      </c>
      <c r="K15" s="22">
        <v>3.85</v>
      </c>
      <c r="L15" s="1" t="str">
        <f>IF(B18=2,I15,"")</f>
        <v/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>infinitamente rigide (incastro)</v>
      </c>
      <c r="O17" s="10"/>
      <c r="P17" s="10" t="s">
        <v>23</v>
      </c>
      <c r="Q17" s="10"/>
      <c r="R17" s="10"/>
      <c r="S17" s="10"/>
    </row>
    <row r="18" spans="1:19" x14ac:dyDescent="0.2">
      <c r="B18" s="24">
        <v>1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180000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14921052.631578948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37800000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37800000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4.5</v>
      </c>
      <c r="H28" s="12" t="s">
        <v>17</v>
      </c>
      <c r="I28" s="26">
        <f>IF(B3&lt;3,C27/(I27+I31)*2,0)</f>
        <v>0.78947368421052633</v>
      </c>
      <c r="J28" s="12"/>
      <c r="K28" s="12"/>
      <c r="L28" s="26">
        <f>G28</f>
        <v>4.5</v>
      </c>
      <c r="M28" s="12"/>
      <c r="N28" s="12"/>
      <c r="O28" s="26">
        <f>L28</f>
        <v>4.5</v>
      </c>
      <c r="P28" s="12" t="s">
        <v>18</v>
      </c>
      <c r="Q28" s="26">
        <f>IF(B8&lt;3,C27/(Q27+Q31)*2,0)</f>
        <v>0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0</v>
      </c>
      <c r="F30" s="12" t="s">
        <v>42</v>
      </c>
      <c r="G30" s="12">
        <f>IF($B$3=1,E30*2,E30)</f>
        <v>0</v>
      </c>
      <c r="H30" s="12" t="s">
        <v>9</v>
      </c>
      <c r="I30" s="12">
        <f>G30*G31^3/12</f>
        <v>0</v>
      </c>
      <c r="J30" s="14" t="s">
        <v>8</v>
      </c>
      <c r="K30" s="12"/>
      <c r="L30" s="12">
        <f>IF($B$13=1,K13,K19)</f>
        <v>30</v>
      </c>
      <c r="M30" s="12">
        <f>IF($B$18=1,0,IF($B$18=2,L30,L26))</f>
        <v>0</v>
      </c>
      <c r="N30" s="12" t="s">
        <v>42</v>
      </c>
      <c r="O30" s="12">
        <f>IF(B8=1,M30*2,M30)</f>
        <v>0</v>
      </c>
      <c r="P30" s="12" t="s">
        <v>10</v>
      </c>
      <c r="Q30" s="12">
        <f>O30*O31^3/12</f>
        <v>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0</v>
      </c>
      <c r="F31" s="12"/>
      <c r="G31" s="12">
        <f>E31</f>
        <v>0</v>
      </c>
      <c r="H31" s="12" t="s">
        <v>14</v>
      </c>
      <c r="I31" s="25">
        <f>$C$21*I30/G32/100</f>
        <v>0</v>
      </c>
      <c r="J31" s="14" t="s">
        <v>16</v>
      </c>
      <c r="K31" s="12"/>
      <c r="L31" s="12">
        <f>IF($B$13=1,K14,K20)</f>
        <v>70</v>
      </c>
      <c r="M31" s="12">
        <f>IF($B$18=1,0,IF($B$18=2,L31,L27))</f>
        <v>0</v>
      </c>
      <c r="N31" s="12"/>
      <c r="O31" s="12">
        <f>M31</f>
        <v>0</v>
      </c>
      <c r="P31" s="12" t="s">
        <v>15</v>
      </c>
      <c r="Q31" s="25">
        <f>$C$21*Q30/O32/100</f>
        <v>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4.5</v>
      </c>
      <c r="F32" s="12"/>
      <c r="G32" s="26">
        <f>E32</f>
        <v>4.5</v>
      </c>
      <c r="H32" s="14"/>
      <c r="I32" s="12"/>
      <c r="J32" s="12"/>
      <c r="K32" s="12"/>
      <c r="L32" s="12"/>
      <c r="M32" s="26">
        <f>G32</f>
        <v>4.5</v>
      </c>
      <c r="N32" s="12"/>
      <c r="O32" s="26">
        <f>M32</f>
        <v>4.5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4.1749999999999998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conditionalFormatting sqref="F14">
    <cfRule type="expression" dxfId="49" priority="10" stopIfTrue="1">
      <formula>"$F$12=2"</formula>
    </cfRule>
  </conditionalFormatting>
  <conditionalFormatting sqref="K13">
    <cfRule type="expression" dxfId="48" priority="9" stopIfTrue="1">
      <formula>B18&lt;&gt;2</formula>
    </cfRule>
  </conditionalFormatting>
  <conditionalFormatting sqref="K14">
    <cfRule type="expression" dxfId="47" priority="8" stopIfTrue="1">
      <formula>B18&lt;&gt;2</formula>
    </cfRule>
  </conditionalFormatting>
  <conditionalFormatting sqref="K15 K20">
    <cfRule type="expression" dxfId="46" priority="7" stopIfTrue="1">
      <formula>$B$18&lt;&gt;2</formula>
    </cfRule>
  </conditionalFormatting>
  <conditionalFormatting sqref="K19:K20">
    <cfRule type="expression" dxfId="45" priority="4" stopIfTrue="1">
      <formula>$B$13=1</formula>
    </cfRule>
    <cfRule type="expression" dxfId="44" priority="5" stopIfTrue="1">
      <formula>$B$12=1</formula>
    </cfRule>
    <cfRule type="expression" dxfId="43" priority="6" stopIfTrue="1">
      <formula>$B$18&lt;&gt;2</formula>
    </cfRule>
  </conditionalFormatting>
  <conditionalFormatting sqref="J18 H19:H20 K19:K20">
    <cfRule type="expression" dxfId="42" priority="3" stopIfTrue="1">
      <formula>$B$13=1</formula>
    </cfRule>
  </conditionalFormatting>
  <conditionalFormatting sqref="G18 J18 G19:H21 I19:I20 J19:K21 L19:L20">
    <cfRule type="expression" dxfId="41" priority="2">
      <formula>$B$8&gt;2</formula>
    </cfRule>
  </conditionalFormatting>
  <conditionalFormatting sqref="G12 J12 G13:L15">
    <cfRule type="expression" dxfId="4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C1" workbookViewId="0">
      <selection activeCell="H14" sqref="H14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12.399766729844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sezioni'!$G$26</f>
        <v>80</v>
      </c>
      <c r="I3" s="2" t="s">
        <v>3</v>
      </c>
      <c r="K3" s="12" t="s">
        <v>39</v>
      </c>
      <c r="L3" s="5">
        <f>1/(1+0.5*(I28+Q28+2/3*I28*Q28)/(1+(I28+Q28)/6))</f>
        <v>0.34758100434250078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sezioni'!$F$26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3.8</v>
      </c>
      <c r="I5" s="2" t="s">
        <v>4</v>
      </c>
      <c r="K5" s="15" t="s">
        <v>21</v>
      </c>
      <c r="L5" s="16">
        <f>L2*L3</f>
        <v>4.3099233735719036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0.8128378648940856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4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v>41</v>
      </c>
      <c r="I13" s="1" t="s">
        <v>3</v>
      </c>
      <c r="J13" s="1" t="str">
        <f>IF($B$18=2,G13,"")</f>
        <v/>
      </c>
      <c r="K13" s="21">
        <v>30</v>
      </c>
      <c r="L13" s="1" t="str">
        <f>IF($B$18=2,I13,"")</f>
        <v/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v>24</v>
      </c>
      <c r="I14" s="1" t="s">
        <v>3</v>
      </c>
      <c r="J14" s="1" t="str">
        <f>IF($B$18=2,G14,"")</f>
        <v/>
      </c>
      <c r="K14" s="21">
        <v>70</v>
      </c>
      <c r="L14" s="1" t="str">
        <f>IF($B$18=2,I14,"")</f>
        <v/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</v>
      </c>
      <c r="I15" s="1" t="s">
        <v>4</v>
      </c>
      <c r="J15" s="1" t="str">
        <f>IF($B$18=2,G15,"")</f>
        <v/>
      </c>
      <c r="K15" s="22">
        <v>3.85</v>
      </c>
      <c r="L15" s="1" t="str">
        <f>IF(B18=2,I15,"")</f>
        <v/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>infinitamente rigide (incastro)</v>
      </c>
      <c r="O17" s="10"/>
      <c r="P17" s="10" t="s">
        <v>23</v>
      </c>
      <c r="Q17" s="10"/>
      <c r="R17" s="10"/>
      <c r="S17" s="10"/>
    </row>
    <row r="18" spans="1:19" x14ac:dyDescent="0.2">
      <c r="B18" s="24">
        <v>1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180000</v>
      </c>
      <c r="D26" s="14" t="s">
        <v>8</v>
      </c>
      <c r="E26" s="12"/>
      <c r="F26" s="12" t="s">
        <v>41</v>
      </c>
      <c r="G26" s="12">
        <f>IF(B3=1,H13*2,H13)</f>
        <v>41</v>
      </c>
      <c r="H26" s="12" t="s">
        <v>9</v>
      </c>
      <c r="I26" s="12">
        <f>G26*G27^3/12</f>
        <v>47232</v>
      </c>
      <c r="J26" s="14" t="s">
        <v>8</v>
      </c>
      <c r="K26" s="12"/>
      <c r="L26" s="12">
        <f>IF($B$13=1,H13,H19)</f>
        <v>41</v>
      </c>
      <c r="M26" s="12"/>
      <c r="N26" s="12" t="s">
        <v>41</v>
      </c>
      <c r="O26" s="12">
        <f>IF(B8=1,L26*2,L26)</f>
        <v>41</v>
      </c>
      <c r="P26" s="12" t="s">
        <v>10</v>
      </c>
      <c r="Q26" s="12">
        <f>O26*O27^3/12</f>
        <v>47232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14921052.631578948</v>
      </c>
      <c r="D27" s="14" t="s">
        <v>16</v>
      </c>
      <c r="E27" s="12"/>
      <c r="F27" s="12"/>
      <c r="G27" s="12">
        <f>H14</f>
        <v>24</v>
      </c>
      <c r="H27" s="12" t="s">
        <v>14</v>
      </c>
      <c r="I27" s="25">
        <f>$C$21*I26/G28/100</f>
        <v>2975616</v>
      </c>
      <c r="J27" s="14" t="s">
        <v>16</v>
      </c>
      <c r="K27" s="12"/>
      <c r="L27" s="12">
        <f>IF($B$13=1,H14,H20)</f>
        <v>24</v>
      </c>
      <c r="M27" s="12"/>
      <c r="N27" s="12"/>
      <c r="O27" s="12">
        <f>L27</f>
        <v>24</v>
      </c>
      <c r="P27" s="12" t="s">
        <v>15</v>
      </c>
      <c r="Q27" s="25">
        <f>$C$21*Q26/O28/100</f>
        <v>2975616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</v>
      </c>
      <c r="H28" s="12" t="s">
        <v>17</v>
      </c>
      <c r="I28" s="26">
        <f>IF(B3&lt;3,C27/(I27+I31)*2,0)</f>
        <v>10.028883183568679</v>
      </c>
      <c r="J28" s="12"/>
      <c r="K28" s="12"/>
      <c r="L28" s="26">
        <f>G28</f>
        <v>5</v>
      </c>
      <c r="M28" s="12"/>
      <c r="N28" s="12"/>
      <c r="O28" s="26">
        <f>L28</f>
        <v>5</v>
      </c>
      <c r="P28" s="12" t="s">
        <v>18</v>
      </c>
      <c r="Q28" s="26">
        <f>IF(B8&lt;3,C27/(Q27+Q31)*2,0)</f>
        <v>0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0</v>
      </c>
      <c r="F30" s="12" t="s">
        <v>42</v>
      </c>
      <c r="G30" s="12">
        <f>IF($B$3=1,E30*2,E30)</f>
        <v>0</v>
      </c>
      <c r="H30" s="12" t="s">
        <v>9</v>
      </c>
      <c r="I30" s="12">
        <f>G30*G31^3/12</f>
        <v>0</v>
      </c>
      <c r="J30" s="14" t="s">
        <v>8</v>
      </c>
      <c r="K30" s="12"/>
      <c r="L30" s="12">
        <f>IF($B$13=1,K13,K19)</f>
        <v>30</v>
      </c>
      <c r="M30" s="12">
        <f>IF($B$18=1,0,IF($B$18=2,L30,L26))</f>
        <v>0</v>
      </c>
      <c r="N30" s="12" t="s">
        <v>42</v>
      </c>
      <c r="O30" s="12">
        <f>IF(B8=1,M30*2,M30)</f>
        <v>0</v>
      </c>
      <c r="P30" s="12" t="s">
        <v>10</v>
      </c>
      <c r="Q30" s="12">
        <f>O30*O31^3/12</f>
        <v>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0</v>
      </c>
      <c r="F31" s="12"/>
      <c r="G31" s="12">
        <f>E31</f>
        <v>0</v>
      </c>
      <c r="H31" s="12" t="s">
        <v>14</v>
      </c>
      <c r="I31" s="25">
        <f>$C$21*I30/G32/100</f>
        <v>0</v>
      </c>
      <c r="J31" s="14" t="s">
        <v>16</v>
      </c>
      <c r="K31" s="12"/>
      <c r="L31" s="12">
        <f>IF($B$13=1,K14,K20)</f>
        <v>70</v>
      </c>
      <c r="M31" s="12">
        <f>IF($B$18=1,0,IF($B$18=2,L31,L27))</f>
        <v>0</v>
      </c>
      <c r="N31" s="12"/>
      <c r="O31" s="12">
        <f>M31</f>
        <v>0</v>
      </c>
      <c r="P31" s="12" t="s">
        <v>15</v>
      </c>
      <c r="Q31" s="25">
        <f>$C$21*Q30/O32/100</f>
        <v>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5</v>
      </c>
      <c r="F32" s="12"/>
      <c r="G32" s="26">
        <f>E32</f>
        <v>5</v>
      </c>
      <c r="H32" s="14"/>
      <c r="I32" s="12"/>
      <c r="J32" s="12"/>
      <c r="K32" s="12"/>
      <c r="L32" s="12"/>
      <c r="M32" s="26">
        <f>G32</f>
        <v>5</v>
      </c>
      <c r="N32" s="12"/>
      <c r="O32" s="26">
        <f>M32</f>
        <v>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4.4249999999999998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conditionalFormatting sqref="F14">
    <cfRule type="expression" dxfId="39" priority="10" stopIfTrue="1">
      <formula>"$F$12=2"</formula>
    </cfRule>
  </conditionalFormatting>
  <conditionalFormatting sqref="K13">
    <cfRule type="expression" dxfId="38" priority="9" stopIfTrue="1">
      <formula>B18&lt;&gt;2</formula>
    </cfRule>
  </conditionalFormatting>
  <conditionalFormatting sqref="K14">
    <cfRule type="expression" dxfId="37" priority="8" stopIfTrue="1">
      <formula>B18&lt;&gt;2</formula>
    </cfRule>
  </conditionalFormatting>
  <conditionalFormatting sqref="K15 K20">
    <cfRule type="expression" dxfId="36" priority="7" stopIfTrue="1">
      <formula>$B$18&lt;&gt;2</formula>
    </cfRule>
  </conditionalFormatting>
  <conditionalFormatting sqref="K19:K20">
    <cfRule type="expression" dxfId="35" priority="4" stopIfTrue="1">
      <formula>$B$13=1</formula>
    </cfRule>
    <cfRule type="expression" dxfId="34" priority="5" stopIfTrue="1">
      <formula>$B$12=1</formula>
    </cfRule>
    <cfRule type="expression" dxfId="33" priority="6" stopIfTrue="1">
      <formula>$B$18&lt;&gt;2</formula>
    </cfRule>
  </conditionalFormatting>
  <conditionalFormatting sqref="J18 H19:H20 K19:K20">
    <cfRule type="expression" dxfId="32" priority="3" stopIfTrue="1">
      <formula>$B$13=1</formula>
    </cfRule>
  </conditionalFormatting>
  <conditionalFormatting sqref="G18 J18 G19:H21 I19:I20 J19:K21 L19:L20">
    <cfRule type="expression" dxfId="31" priority="2">
      <formula>$B$8&gt;2</formula>
    </cfRule>
  </conditionalFormatting>
  <conditionalFormatting sqref="G12 J12 G13:L15">
    <cfRule type="expression" dxfId="3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abSelected="1" topLeftCell="D1" workbookViewId="0">
      <selection activeCell="H14" sqref="H14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88.176118967779573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sezioni'!$F$26</f>
        <v>30</v>
      </c>
      <c r="I3" s="2" t="s">
        <v>3</v>
      </c>
      <c r="K3" s="12" t="s">
        <v>39</v>
      </c>
      <c r="L3" s="5">
        <f>1/(1+0.5*(I28+Q28+2/3*I28*Q28)/(1+(I28+Q28)/6))</f>
        <v>0.41560215215804269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sezioni'!$G$26</f>
        <v>80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3.8</v>
      </c>
      <c r="I5" s="2" t="s">
        <v>4</v>
      </c>
      <c r="K5" s="15" t="s">
        <v>21</v>
      </c>
      <c r="L5" s="16">
        <f>L2*L3</f>
        <v>36.6461848119528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0.73435788482142972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4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v>41</v>
      </c>
      <c r="I13" s="1" t="s">
        <v>3</v>
      </c>
      <c r="J13" s="1" t="str">
        <f>IF($B$18=2,G13,"")</f>
        <v>b</v>
      </c>
      <c r="K13" s="21">
        <f>'[1]predimensionamento sezioni'!$H$26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v>24</v>
      </c>
      <c r="I14" s="1" t="s">
        <v>3</v>
      </c>
      <c r="J14" s="1" t="str">
        <f>IF($B$18=2,G14,"")</f>
        <v>h</v>
      </c>
      <c r="K14" s="21">
        <f>'[1]predimensionamento sezioni'!$I$26</f>
        <v>60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5.5</v>
      </c>
      <c r="I15" s="1" t="s">
        <v>4</v>
      </c>
      <c r="J15" s="1" t="str">
        <f>IF($B$18=2,G15,"")</f>
        <v>Lt</v>
      </c>
      <c r="K15" s="22">
        <v>4.55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>infinitamente rigide (incastro)</v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1280000</v>
      </c>
      <c r="D26" s="14" t="s">
        <v>8</v>
      </c>
      <c r="E26" s="12"/>
      <c r="F26" s="12" t="s">
        <v>41</v>
      </c>
      <c r="G26" s="12">
        <f>IF(B3=1,H13*2,H13)</f>
        <v>41</v>
      </c>
      <c r="H26" s="12" t="s">
        <v>9</v>
      </c>
      <c r="I26" s="12">
        <f>G26*G27^3/12</f>
        <v>47232</v>
      </c>
      <c r="J26" s="14" t="s">
        <v>8</v>
      </c>
      <c r="K26" s="12"/>
      <c r="L26" s="12">
        <f>IF($B$13=1,H13,H19)</f>
        <v>41</v>
      </c>
      <c r="M26" s="12"/>
      <c r="N26" s="12" t="s">
        <v>41</v>
      </c>
      <c r="O26" s="12">
        <f>IF(B8=1,L26*2,L26)</f>
        <v>41</v>
      </c>
      <c r="P26" s="12" t="s">
        <v>10</v>
      </c>
      <c r="Q26" s="12">
        <f>O26*O27^3/12</f>
        <v>47232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106105263.15789475</v>
      </c>
      <c r="D27" s="14" t="s">
        <v>16</v>
      </c>
      <c r="E27" s="12"/>
      <c r="F27" s="12"/>
      <c r="G27" s="12">
        <f>H14</f>
        <v>24</v>
      </c>
      <c r="H27" s="12" t="s">
        <v>14</v>
      </c>
      <c r="I27" s="25">
        <f>$C$21*I26/G28/100</f>
        <v>2705105.4545454546</v>
      </c>
      <c r="J27" s="14" t="s">
        <v>16</v>
      </c>
      <c r="K27" s="12"/>
      <c r="L27" s="12">
        <f>IF($B$13=1,H14,H20)</f>
        <v>24</v>
      </c>
      <c r="M27" s="12"/>
      <c r="N27" s="12"/>
      <c r="O27" s="12">
        <f>L27</f>
        <v>24</v>
      </c>
      <c r="P27" s="12" t="s">
        <v>15</v>
      </c>
      <c r="Q27" s="25">
        <f>$C$21*Q26/O28/100</f>
        <v>2705105.4545454546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5.5</v>
      </c>
      <c r="H28" s="12" t="s">
        <v>17</v>
      </c>
      <c r="I28" s="26">
        <f>IF(B3&lt;3,C27/(I27+I31)*2,0)</f>
        <v>5.2933899731348557</v>
      </c>
      <c r="J28" s="12"/>
      <c r="K28" s="12"/>
      <c r="L28" s="26">
        <f>G28</f>
        <v>5.5</v>
      </c>
      <c r="M28" s="12"/>
      <c r="N28" s="12"/>
      <c r="O28" s="26">
        <f>L28</f>
        <v>5.5</v>
      </c>
      <c r="P28" s="12" t="s">
        <v>18</v>
      </c>
      <c r="Q28" s="26">
        <f>IF(B8&lt;3,C27/(Q27+Q31)*2,0)</f>
        <v>0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30</v>
      </c>
      <c r="H30" s="12" t="s">
        <v>9</v>
      </c>
      <c r="I30" s="12">
        <f>G30*G31^3/12</f>
        <v>540000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60</v>
      </c>
      <c r="F31" s="12"/>
      <c r="G31" s="12">
        <f>E31</f>
        <v>60</v>
      </c>
      <c r="H31" s="12" t="s">
        <v>14</v>
      </c>
      <c r="I31" s="25">
        <f>$C$21*I30/G32/100</f>
        <v>37384615.384615391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37384615.384615391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4.55</v>
      </c>
      <c r="F32" s="12"/>
      <c r="G32" s="26">
        <f>E32</f>
        <v>4.55</v>
      </c>
      <c r="H32" s="14"/>
      <c r="I32" s="12"/>
      <c r="J32" s="12"/>
      <c r="K32" s="12"/>
      <c r="L32" s="12"/>
      <c r="M32" s="26">
        <f>G32</f>
        <v>4.55</v>
      </c>
      <c r="N32" s="12"/>
      <c r="O32" s="26">
        <f>M32</f>
        <v>4.55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5.0250000000000004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29" priority="10" stopIfTrue="1">
      <formula>"$F$12=2"</formula>
    </cfRule>
  </conditionalFormatting>
  <conditionalFormatting sqref="K13">
    <cfRule type="expression" dxfId="28" priority="9" stopIfTrue="1">
      <formula>B18&lt;&gt;2</formula>
    </cfRule>
  </conditionalFormatting>
  <conditionalFormatting sqref="K14">
    <cfRule type="expression" dxfId="27" priority="8" stopIfTrue="1">
      <formula>B18&lt;&gt;2</formula>
    </cfRule>
  </conditionalFormatting>
  <conditionalFormatting sqref="K15 K20">
    <cfRule type="expression" dxfId="26" priority="7" stopIfTrue="1">
      <formula>$B$18&lt;&gt;2</formula>
    </cfRule>
  </conditionalFormatting>
  <conditionalFormatting sqref="K19:K20">
    <cfRule type="expression" dxfId="25" priority="4" stopIfTrue="1">
      <formula>$B$13=1</formula>
    </cfRule>
    <cfRule type="expression" dxfId="24" priority="5" stopIfTrue="1">
      <formula>$B$12=1</formula>
    </cfRule>
    <cfRule type="expression" dxfId="23" priority="6" stopIfTrue="1">
      <formula>$B$18&lt;&gt;2</formula>
    </cfRule>
  </conditionalFormatting>
  <conditionalFormatting sqref="J18 H19:H20 K19:K20">
    <cfRule type="expression" dxfId="22" priority="3" stopIfTrue="1">
      <formula>$B$13=1</formula>
    </cfRule>
  </conditionalFormatting>
  <conditionalFormatting sqref="G18 J18 G19:H21 I19:I20 J19:K21 L19:L20">
    <cfRule type="expression" dxfId="21" priority="2">
      <formula>$B$8&gt;2</formula>
    </cfRule>
  </conditionalFormatting>
  <conditionalFormatting sqref="G12 J12 G13:L15">
    <cfRule type="expression" dxfId="2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D1" workbookViewId="0">
      <selection activeCell="H6" sqref="H6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12.399766729844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sezioni'!$G$26</f>
        <v>80</v>
      </c>
      <c r="I3" s="2" t="s">
        <v>3</v>
      </c>
      <c r="K3" s="12" t="s">
        <v>39</v>
      </c>
      <c r="L3" s="5">
        <f>1/(1+0.5*(I28+Q28+2/3*I28*Q28)/(1+(I28+Q28)/6))</f>
        <v>0.83083977377706664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sezioni'!$F$26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3.8</v>
      </c>
      <c r="I5" s="2" t="s">
        <v>4</v>
      </c>
      <c r="K5" s="15" t="s">
        <v>21</v>
      </c>
      <c r="L5" s="16">
        <f>L2*L3</f>
        <v>10.302219384711986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0.53393358373899957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4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sezioni'!$H$26</f>
        <v>30</v>
      </c>
      <c r="I13" s="1" t="s">
        <v>3</v>
      </c>
      <c r="J13" s="1" t="str">
        <f>IF($B$18=2,G13,"")</f>
        <v>b</v>
      </c>
      <c r="K13" s="21">
        <f>'[1]predimensionamento sezioni'!$H$26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sezioni'!$I$26</f>
        <v>60</v>
      </c>
      <c r="I14" s="1" t="s">
        <v>3</v>
      </c>
      <c r="J14" s="1" t="str">
        <f>IF($B$18=2,G14,"")</f>
        <v>h</v>
      </c>
      <c r="K14" s="21">
        <f>'[1]predimensionamento sezioni'!$I$26</f>
        <v>60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5.5</v>
      </c>
      <c r="I15" s="1" t="s">
        <v>4</v>
      </c>
      <c r="J15" s="1" t="str">
        <f>IF($B$18=2,G15,"")</f>
        <v>Lt</v>
      </c>
      <c r="K15" s="22">
        <v>4.55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>infinitamente rigide (incastro)</v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180000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14921052.631578948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30927272.727272727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30927272.727272727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5.5</v>
      </c>
      <c r="H28" s="12" t="s">
        <v>17</v>
      </c>
      <c r="I28" s="26">
        <f>IF(B3&lt;3,C27/(I27+I31)*2,0)</f>
        <v>0.43685083355154058</v>
      </c>
      <c r="J28" s="12"/>
      <c r="K28" s="12"/>
      <c r="L28" s="26">
        <f>G28</f>
        <v>5.5</v>
      </c>
      <c r="M28" s="12"/>
      <c r="N28" s="12"/>
      <c r="O28" s="26">
        <f>L28</f>
        <v>5.5</v>
      </c>
      <c r="P28" s="12" t="s">
        <v>18</v>
      </c>
      <c r="Q28" s="26">
        <f>IF(B8&lt;3,C27/(Q27+Q31)*2,0)</f>
        <v>0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30</v>
      </c>
      <c r="H30" s="12" t="s">
        <v>9</v>
      </c>
      <c r="I30" s="12">
        <f>G30*G31^3/12</f>
        <v>540000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60</v>
      </c>
      <c r="F31" s="12"/>
      <c r="G31" s="12">
        <f>E31</f>
        <v>60</v>
      </c>
      <c r="H31" s="12" t="s">
        <v>14</v>
      </c>
      <c r="I31" s="25">
        <f>$C$21*I30/G32/100</f>
        <v>37384615.384615391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37384615.384615391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4.55</v>
      </c>
      <c r="F32" s="12"/>
      <c r="G32" s="26">
        <f>E32</f>
        <v>4.55</v>
      </c>
      <c r="H32" s="14"/>
      <c r="I32" s="12"/>
      <c r="J32" s="12"/>
      <c r="K32" s="12"/>
      <c r="L32" s="12"/>
      <c r="M32" s="26">
        <f>G32</f>
        <v>4.55</v>
      </c>
      <c r="N32" s="12"/>
      <c r="O32" s="26">
        <f>M32</f>
        <v>4.55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5.0250000000000004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19" priority="10" stopIfTrue="1">
      <formula>"$F$12=2"</formula>
    </cfRule>
  </conditionalFormatting>
  <conditionalFormatting sqref="K13">
    <cfRule type="expression" dxfId="18" priority="9" stopIfTrue="1">
      <formula>B18&lt;&gt;2</formula>
    </cfRule>
  </conditionalFormatting>
  <conditionalFormatting sqref="K14">
    <cfRule type="expression" dxfId="17" priority="8" stopIfTrue="1">
      <formula>B18&lt;&gt;2</formula>
    </cfRule>
  </conditionalFormatting>
  <conditionalFormatting sqref="K15 K20">
    <cfRule type="expression" dxfId="16" priority="7" stopIfTrue="1">
      <formula>$B$18&lt;&gt;2</formula>
    </cfRule>
  </conditionalFormatting>
  <conditionalFormatting sqref="K19:K20">
    <cfRule type="expression" dxfId="15" priority="4" stopIfTrue="1">
      <formula>$B$13=1</formula>
    </cfRule>
    <cfRule type="expression" dxfId="14" priority="5" stopIfTrue="1">
      <formula>$B$12=1</formula>
    </cfRule>
    <cfRule type="expression" dxfId="13" priority="6" stopIfTrue="1">
      <formula>$B$18&lt;&gt;2</formula>
    </cfRule>
  </conditionalFormatting>
  <conditionalFormatting sqref="J18 H19:H20 K19:K20">
    <cfRule type="expression" dxfId="12" priority="3" stopIfTrue="1">
      <formula>$B$13=1</formula>
    </cfRule>
  </conditionalFormatting>
  <conditionalFormatting sqref="G18 J18 G19:H21 I19:I20 J19:K21 L19:L20">
    <cfRule type="expression" dxfId="11" priority="2">
      <formula>$B$8&gt;2</formula>
    </cfRule>
  </conditionalFormatting>
  <conditionalFormatting sqref="G12 J12 G13:L15">
    <cfRule type="expression" dxfId="1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C1" workbookViewId="0">
      <selection activeCell="H6" sqref="H6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12.399766729844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sezioni'!$G$26</f>
        <v>80</v>
      </c>
      <c r="I3" s="2" t="s">
        <v>3</v>
      </c>
      <c r="K3" s="12" t="s">
        <v>39</v>
      </c>
      <c r="L3" s="5">
        <f>1/(1+0.5*(I28+Q28+2/3*I28*Q28)/(1+(I28+Q28)/6))</f>
        <v>0.82992508604980764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sezioni'!$F$26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3.8</v>
      </c>
      <c r="I5" s="2" t="s">
        <v>4</v>
      </c>
      <c r="K5" s="15" t="s">
        <v>21</v>
      </c>
      <c r="L5" s="16">
        <f>L2*L3</f>
        <v>10.290877470263323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0.53415467187118804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4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sezioni'!$H$26</f>
        <v>30</v>
      </c>
      <c r="I13" s="1" t="s">
        <v>3</v>
      </c>
      <c r="J13" s="1" t="str">
        <f>IF($B$18=2,G13,"")</f>
        <v>b</v>
      </c>
      <c r="K13" s="21">
        <f>'[1]predimensionamento sezioni'!$H$26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sezioni'!$I$26</f>
        <v>60</v>
      </c>
      <c r="I14" s="1" t="s">
        <v>3</v>
      </c>
      <c r="J14" s="1" t="str">
        <f>IF($B$18=2,G14,"")</f>
        <v>h</v>
      </c>
      <c r="K14" s="21">
        <f>'[1]predimensionamento sezioni'!$I$26</f>
        <v>60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5.25</v>
      </c>
      <c r="I15" s="1" t="s">
        <v>4</v>
      </c>
      <c r="J15" s="1" t="str">
        <f>IF($B$18=2,G15,"")</f>
        <v>Lt</v>
      </c>
      <c r="K15" s="22">
        <v>4.8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>infinitamente rigide (incastro)</v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180000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14921052.631578948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32400000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32400000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5.25</v>
      </c>
      <c r="H28" s="12" t="s">
        <v>17</v>
      </c>
      <c r="I28" s="26">
        <f>IF(B3&lt;3,C27/(I27+I31)*2,0)</f>
        <v>0.43990573448546744</v>
      </c>
      <c r="J28" s="12"/>
      <c r="K28" s="12"/>
      <c r="L28" s="26">
        <f>G28</f>
        <v>5.25</v>
      </c>
      <c r="M28" s="12"/>
      <c r="N28" s="12"/>
      <c r="O28" s="26">
        <f>L28</f>
        <v>5.25</v>
      </c>
      <c r="P28" s="12" t="s">
        <v>18</v>
      </c>
      <c r="Q28" s="26">
        <f>IF(B8&lt;3,C27/(Q27+Q31)*2,0)</f>
        <v>0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30</v>
      </c>
      <c r="H30" s="12" t="s">
        <v>9</v>
      </c>
      <c r="I30" s="12">
        <f>G30*G31^3/12</f>
        <v>540000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60</v>
      </c>
      <c r="F31" s="12"/>
      <c r="G31" s="12">
        <f>E31</f>
        <v>60</v>
      </c>
      <c r="H31" s="12" t="s">
        <v>14</v>
      </c>
      <c r="I31" s="25">
        <f>$C$21*I30/G32/100</f>
        <v>35437500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35437500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4.8</v>
      </c>
      <c r="F32" s="12"/>
      <c r="G32" s="26">
        <f>E32</f>
        <v>4.8</v>
      </c>
      <c r="H32" s="14"/>
      <c r="I32" s="12"/>
      <c r="J32" s="12"/>
      <c r="K32" s="12"/>
      <c r="L32" s="12"/>
      <c r="M32" s="26">
        <f>G32</f>
        <v>4.8</v>
      </c>
      <c r="N32" s="12"/>
      <c r="O32" s="26">
        <f>M32</f>
        <v>4.8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5.0250000000000004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9" priority="10" stopIfTrue="1">
      <formula>"$F$12=2"</formula>
    </cfRule>
  </conditionalFormatting>
  <conditionalFormatting sqref="K13">
    <cfRule type="expression" dxfId="8" priority="9" stopIfTrue="1">
      <formula>B18&lt;&gt;2</formula>
    </cfRule>
  </conditionalFormatting>
  <conditionalFormatting sqref="K14">
    <cfRule type="expression" dxfId="7" priority="8" stopIfTrue="1">
      <formula>B18&lt;&gt;2</formula>
    </cfRule>
  </conditionalFormatting>
  <conditionalFormatting sqref="K15 K20">
    <cfRule type="expression" dxfId="6" priority="7" stopIfTrue="1">
      <formula>$B$18&lt;&gt;2</formula>
    </cfRule>
  </conditionalFormatting>
  <conditionalFormatting sqref="K19:K20">
    <cfRule type="expression" dxfId="5" priority="4" stopIfTrue="1">
      <formula>$B$13=1</formula>
    </cfRule>
    <cfRule type="expression" dxfId="4" priority="5" stopIfTrue="1">
      <formula>$B$12=1</formula>
    </cfRule>
    <cfRule type="expression" dxfId="3" priority="6" stopIfTrue="1">
      <formula>$B$18&lt;&gt;2</formula>
    </cfRule>
  </conditionalFormatting>
  <conditionalFormatting sqref="J18 H19:H20 K19:K20">
    <cfRule type="expression" dxfId="2" priority="3" stopIfTrue="1">
      <formula>$B$13=1</formula>
    </cfRule>
  </conditionalFormatting>
  <conditionalFormatting sqref="G18 J18 G19:H21 I19:I20 J19:K21 L19:L20">
    <cfRule type="expression" dxfId="1" priority="2">
      <formula>$B$8&gt;2</formula>
    </cfRule>
  </conditionalFormatting>
  <conditionalFormatting sqref="G12 J12 G13:L15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1</vt:lpstr>
      <vt:lpstr>2</vt:lpstr>
      <vt:lpstr>3</vt:lpstr>
      <vt:lpstr>4</vt:lpstr>
      <vt:lpstr>5</vt:lpstr>
      <vt:lpstr>6</vt:lpstr>
      <vt:lpstr>7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2013-01-02T09:55:43Z</dcterms:created>
  <dcterms:modified xsi:type="dcterms:W3CDTF">2016-12-12T14:20:08Z</dcterms:modified>
</cp:coreProperties>
</file>